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1"/>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<sst xmlns="http://schemas.openxmlformats.org/spreadsheetml/2006/main" count="102" uniqueCount="83">
  <si>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</si>
  <si>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</si>
  <si>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</si>
  <si>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</si>
  <si>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</si>
  <si>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</si>
  <si>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</si>
  <si>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</si>
  <si>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</si>
  <si>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</si>
  <si>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</si>
  <si>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</si>
  <si>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</si>
  <si>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</si>
  <si>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</si>
  <si>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</si>
  <si>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</si>
  <si>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</si>
  <si>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</si>
  <si>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</si>
  <si>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</si>
  <si>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</si>
  <si>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</si>
  <si>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</si>
  <si>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</si>
  <si>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</si>
  <si>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</si>
  <si>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</si>
  <si>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</si>
  <si>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</si>
  <si>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</si>
  <si>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</si>
  <si>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</si>
  <si>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</si>
  <si>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</si>
  <si>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</si>
  <si>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</si>
  <si>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</si>
  <si>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</si>
  <si>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</si>
  <si>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</si>
  <si>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</si>
  <si>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</si>
  <si>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</si>
  <si>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</si>
  <si>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</si>
  <si>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</si>
  <si>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</si>
  <si>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</si>
  <si>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</si>
  <si>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OBJETIVOS - PRODUCTOS E  INDICADORES  DE 2019</t>
  </si>
  <si>
    <t>PRESUPUESTO POR PRODUCTOS VIGENCIA 2019</t>
  </si>
  <si>
    <t xml:space="preserve">100%PC </t>
  </si>
  <si>
    <t>75%-15%-10%</t>
  </si>
  <si>
    <t>IA 75%</t>
  </si>
  <si>
    <t>RF 15%</t>
  </si>
  <si>
    <t xml:space="preserve">PC 10%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</si>
  <si>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(798/942).</t>
    </r>
  </si>
  <si>
    <t xml:space="preserve">POR PROYECTO </t>
  </si>
  <si>
    <t xml:space="preserve">RF </t>
  </si>
  <si>
    <t xml:space="preserve">PC </t>
  </si>
  <si>
    <t xml:space="preserve">Resolucion 023 de 2019 baja a 95 sujetos de control </t>
  </si>
  <si>
    <t>Revisó y Aprobó Mercedes Yunda Monroy   - Directora Técnica de Planeación</t>
  </si>
  <si>
    <t xml:space="preserve">Aprobó: Mercedes Yunda Monroy - Directora Técnica de Planeación. </t>
  </si>
  <si>
    <t>HACER EFECTIVO  EL RESARCIMIENTO AL DAÑO CAUSADO AL ERARIO DISTRITAL</t>
  </si>
  <si>
    <r>
      <rPr>
        <b/>
        <sz val="10"/>
        <rFont val="Arial"/>
        <family val="2"/>
      </rPr>
      <t xml:space="preserve">Seguimiento con corte a septiembre de 2019: </t>
    </r>
    <r>
      <rPr>
        <sz val="10"/>
        <rFont val="Arial"/>
        <family val="2"/>
      </rPr>
      <t xml:space="preserve">A la fecha se han realizado 514  acciones de diálogo de las 460 programadas.
</t>
    </r>
    <r>
      <rPr>
        <b/>
        <sz val="10"/>
        <rFont val="Arial"/>
        <family val="2"/>
      </rPr>
      <t xml:space="preserve">
Seguimiento con corte a agosto de 2019: </t>
    </r>
    <r>
      <rPr>
        <sz val="10"/>
        <rFont val="Arial"/>
        <family val="2"/>
      </rPr>
      <t>A la fecha se han realizado 467  acciones de diálogo de las 460 programadas.</t>
    </r>
    <r>
      <rPr>
        <b/>
        <sz val="10"/>
        <rFont val="Arial"/>
        <family val="2"/>
      </rPr>
      <t xml:space="preserve">
Seguimiento con corte a julio de 2019:</t>
    </r>
    <r>
      <rPr>
        <sz val="10"/>
        <rFont val="Arial"/>
        <family val="2"/>
      </rPr>
      <t xml:space="preserve"> A la fecha se han realizado 414  acciones de diálogo de las 460 programadas.
</t>
    </r>
    <r>
      <rPr>
        <b/>
        <sz val="10"/>
        <rFont val="Arial"/>
        <family val="2"/>
      </rPr>
      <t xml:space="preserve">Seguimiento con corte a junio de 2019: </t>
    </r>
    <r>
      <rPr>
        <sz val="10"/>
        <rFont val="Arial"/>
        <family val="2"/>
      </rPr>
      <t xml:space="preserve">A la fecha se han realizado 359 acciones de diálogo de las 460 programadas.
</t>
    </r>
    <r>
      <rPr>
        <b/>
        <sz val="10"/>
        <rFont val="Arial"/>
        <family val="2"/>
      </rPr>
      <t xml:space="preserve">
Seguimiento con corte a mayo de 2019: </t>
    </r>
    <r>
      <rPr>
        <sz val="10"/>
        <rFont val="Arial"/>
        <family val="2"/>
      </rPr>
      <t>Se ratifica lo reportado a abril.</t>
    </r>
    <r>
      <rPr>
        <b/>
        <sz val="10"/>
        <rFont val="Arial"/>
        <family val="2"/>
      </rPr>
      <t xml:space="preserve">
Seguimiento con corte a abril de 2019: </t>
    </r>
    <r>
      <rPr>
        <sz val="10"/>
        <rFont val="Arial"/>
        <family val="2"/>
      </rPr>
      <t>Se ratifica lo reportado a marzo.</t>
    </r>
    <r>
      <rPr>
        <b/>
        <sz val="10"/>
        <rFont val="Arial"/>
        <family val="2"/>
      </rPr>
      <t xml:space="preserve">
Seguimiento con corte a marzo de 2019: 
</t>
    </r>
    <r>
      <rPr>
        <sz val="10"/>
        <rFont val="Arial"/>
        <family val="2"/>
      </rPr>
      <t>A la fecha se han realizado 175 acciones de diálogo de las 460 programadas.</t>
    </r>
    <r>
      <rPr>
        <b/>
        <sz val="10"/>
        <rFont val="Arial"/>
        <family val="2"/>
      </rPr>
      <t xml:space="preserve">
Seguimiento con corte a febrero de 2019: 
</t>
    </r>
    <r>
      <rPr>
        <sz val="10"/>
        <rFont val="Arial"/>
        <family val="2"/>
      </rPr>
      <t>Se ratifica lo reportado a enero.</t>
    </r>
    <r>
      <rPr>
        <b/>
        <sz val="10"/>
        <rFont val="Arial"/>
        <family val="2"/>
      </rPr>
      <t xml:space="preserve">
Seguimiento con corte a enero de 2019: 
</t>
    </r>
    <r>
      <rPr>
        <sz val="10"/>
        <rFont val="Arial"/>
        <family val="2"/>
      </rPr>
      <t>A la fecha se han realizado 20 acciones de diálogo de las 460 programadas.</t>
    </r>
  </si>
  <si>
    <t xml:space="preserve">Elaboró:- Claudia Pedraza Aldana  -  Dirección Técnica de Planeación </t>
  </si>
  <si>
    <t>GIROS ACUMULADOS A OCTUBRE  DE 2019</t>
  </si>
  <si>
    <r>
      <t xml:space="preserve">TASA DE RETORNO
</t>
    </r>
    <r>
      <rPr>
        <sz val="9"/>
        <rFont val="Arial"/>
        <family val="2"/>
      </rPr>
      <t xml:space="preserve">Valor de los beneficios / total presupuesto ejecutado por la Contraloria de Bogotá, D.C. en el periodo analizado.
(9.517.274.596.319/119.367.038.571)
</t>
    </r>
  </si>
  <si>
    <t>Fuente Boletin de beneficios con corte a Septiembre  de 2019</t>
  </si>
  <si>
    <t xml:space="preserve">Fuente aplicativo trazabilidad con corte a Octubre y version 4,0 PAD </t>
  </si>
  <si>
    <t xml:space="preserve">ALCANZADO A NOVIEMBRE </t>
  </si>
  <si>
    <t>Fecha de Elaboración Diciembre 09  de 2019</t>
  </si>
  <si>
    <t xml:space="preserve">Elaboró:   - Claudia Pedraza Aldana .Diciembre  09 de 2019  </t>
  </si>
  <si>
    <r>
      <t>PORCENTAJE DE ENTIDADES DISTRITALES AUDITADAS DURANTE EL PERIODO</t>
    </r>
    <r>
      <rPr>
        <sz val="9"/>
        <rFont val="Arial"/>
        <family val="2"/>
      </rPr>
      <t xml:space="preserve">
No. De sujetos de control auditados en la vigencia / Total de sujetos de control competencia de la Contraloria de Bogotá *100 (85/95)</t>
    </r>
  </si>
  <si>
    <r>
      <t>INFORMES DE AUDITORIA REALIZADOS DURANTE EL PERIODO</t>
    </r>
    <r>
      <rPr>
        <sz val="9"/>
        <rFont val="Arial"/>
        <family val="2"/>
      </rPr>
      <t xml:space="preserve">
Total Informes de Auditoria realizados (167/231)</t>
    </r>
  </si>
  <si>
    <t xml:space="preserve">Seguimiento con corte a noviembre de 2019: Se ratifica lo reportado oficialmente a septtiembre
Seguimiento con corte a octubre de 2019: Se ratifica lo reportado oficialmente a septtiembre
Seguimiento con corte a septiembre de 2019: Se ratifica que complementario a lo reportado en los meses anteriores, se realizó el ejercicio de revisión y análisis del Informe de medición Satisfacción del Cliente, cuyo resultado se remitió mediante memorando N° 3-2019-20492 de 11/07/2019 al Despacho de la Contralora Auxiliar.
Seguimiento con corte a agosto de 2019: Se ratifica que complementario a lo reportado en los meses anteriores, se realizó el ejercicio de revisión y análisis del Informe de medición Satisfacción del Cliente, cuyo resultado se remitió mediante memorando N° 3-2019-20492 de 11/07/2019 al Despacho de la Contralora Auxiliar.
Seguimiento con corte a julio de 2019: Complementario a lo reportado en los meses anteriores, se realizó el ejercicio de revisión y análisis del Informe de medición Satisfacción del Cliente, cuyo resultado se remitió mediante memorando N° 3-2019-20492 de 11/07/2019 al Despacho de la Contralora Auxiliar.
Seguimiento con corte a junio de 2019: Complementario a lo reportado con corte a mayo, atendiendo la solicitud de la Contralora Auxiliar, el proceso de Participación Ciudadana y Comunicación con Partes Interesadas realizó el análisis del informe de percepción (como consta en el acta N° 23 de 20/06/2019), con el propósito de generar las acciones de mejora en caso de ser pertinente y mediante memorando  N° 3-2019-16304 de 30/05/2019, se solicitó lo propio a los demás responsables de proceso, para continuar con la percepción positiva de nuestros clientes y otras partes interesadas, en el entendido que dicha percepción está en función de la gestión y los resultados institucionales y por ende, de la gestión y los resultados de todos y cada uno de los Procesos que conforman nuestro Sistema Integrado de Gestión.
Seguimiento con corte a mayo de 2019: Con memorando N° 3-2019-14146, proceso N° 1135419 de 09/05/2019, se socializa el Informe medición de la percepción del cliente (Ciudadanía y Concejo) y otras partes interesadas (periodistas) vigencia 2018.
Seguimiento con corte a abril de 2019: El informe de medición de percepción del cliente vigencia 2018 que corresponde a uno de los productos del contrato 539806 de 2018 con la Universidad Nacional, fue recibido mediante radicado N° 1-2019-10001 de 22/04/2019,  relacionado en el punto "N° 4 - Copia de anexos informe 3 formato digital". Los resultados obtenidos son los siguientes:
1. Cliente Ciudadanía:  de 942 ciudadanos encuestados, 798 tienen una percepción positiva sobre el servicio al cliente prestado por la Contraloría de Bogotá lo que equivale al 84,71%.
2. Cliente Concejo: de 43 concejales encuestados, 35 tienen una percepción positiva sobre el servicio al cliente prestado por la Contraloría de Bogotá lo que equivale al 81,4%
3. Otras partes interesadas - periodistas: de 18 periodistas encuestados, 16 tienen una percepción positiva sobre el servicio al cliente prestado por la Contraloría de Bogotá lo que equivale al 88,89%
</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</si>
  <si>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( 589/550)</t>
    </r>
  </si>
  <si>
    <t>Seguimiento con corte a noviembre de 2019: A la fecha se han realizado 589  acciones de diálogo de las 550 programadas. Denominador cambio 550 por solicitud aprobada por el despacho del contralora auxiliar Octubre 24 de 2019
Seguimiento con corte a octubre de 2019: Se ratifica lo reportado.oficialmente con corte a septiembre de 2019, adilcionalmnte se comenta que se solicitó modificación del Plan de Acción y al plan anticorrupción mediante memorando N° 3-2019-30948 de 17/10/2019  cambiándose la meta de 460 a 550 actividades de control social.</t>
  </si>
  <si>
    <t>2,190,000,000</t>
  </si>
  <si>
    <r>
      <t>MONTO DE DINERO SUCEPTIBLE DE RECAUDO POR PROCESOS DE RESPONSABILIDAD FISCAL POR VIGENCIA FISCAL</t>
    </r>
    <r>
      <rPr>
        <sz val="9"/>
        <rFont val="Arial"/>
        <family val="2"/>
      </rPr>
      <t xml:space="preserve">
Valor de la Cuantía
Recaudada en la Vigencia  / Valor a recaudar programado (meta anual)
 2.183.427.762.86/ 2,190.000.000,00)
</t>
    </r>
  </si>
  <si>
    <t xml:space="preserve"> El proceso realizo solicitud de modificacion al denominador teniendo en cuenta los resultados obtenidos.Denomidaor ajustado por aplicativo tablero de control y corresponde a version 5,0 Del Plan de accion ·$2190000000
NOTA: Mediante auto 313 del 7 de noviembre del 2019, se ordenó devolver la suma $7, 027, 591,00 al ejecutado por mayor valor del pago total del proceso 2147. El recaudo de noviembre de 2019 ascendió a $ - 2.276.690.77
</t>
  </si>
  <si>
    <t>inversion NOVIEMBRE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</si>
</sst>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3">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sz val="9"/>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3"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22">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70" fillId="34" borderId="11" xfId="0" applyFont="1" applyFill="1" applyBorder="1" applyAlignment="1">
      <alignment horizontal="center" vertical="center" wrapText="1" readingOrder="1"/>
    </xf>
    <xf numFmtId="0" fontId="71" fillId="34" borderId="11" xfId="0" applyFont="1" applyFill="1" applyBorder="1" applyAlignment="1">
      <alignment horizontal="center" vertical="center" wrapText="1" readingOrder="1"/>
    </xf>
    <xf numFmtId="0" fontId="72" fillId="34" borderId="12" xfId="0" applyFont="1" applyFill="1" applyBorder="1" applyAlignment="1">
      <alignment horizontal="left" vertical="center" wrapText="1" readingOrder="1"/>
    </xf>
    <xf numFmtId="3" fontId="73" fillId="35" borderId="12" xfId="0" applyNumberFormat="1" applyFont="1" applyFill="1" applyBorder="1" applyAlignment="1">
      <alignment horizontal="right" vertical="center" wrapText="1" readingOrder="1"/>
    </xf>
    <xf numFmtId="0" fontId="74" fillId="34" borderId="10" xfId="0" applyFont="1" applyFill="1" applyBorder="1" applyAlignment="1">
      <alignment horizontal="left" vertical="center" wrapText="1" readingOrder="1"/>
    </xf>
    <xf numFmtId="3" fontId="75"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1" fontId="22" fillId="0" borderId="0" xfId="56" applyNumberFormat="1" applyFont="1" applyAlignment="1">
      <alignment horizontal="center" wrapText="1"/>
    </xf>
    <xf numFmtId="174" fontId="76" fillId="0" borderId="0" xfId="51" applyNumberFormat="1" applyFont="1" applyAlignment="1">
      <alignment/>
    </xf>
    <xf numFmtId="0" fontId="0" fillId="0" borderId="0" xfId="0" applyAlignment="1">
      <alignment wrapText="1"/>
    </xf>
    <xf numFmtId="174" fontId="77" fillId="0" borderId="0" xfId="0" applyNumberFormat="1" applyFont="1" applyAlignment="1">
      <alignment wrapText="1"/>
    </xf>
    <xf numFmtId="174" fontId="78" fillId="0" borderId="0" xfId="0" applyNumberFormat="1" applyFont="1" applyAlignment="1">
      <alignment wrapText="1"/>
    </xf>
    <xf numFmtId="3" fontId="75"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5"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9"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80"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3"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9" fillId="35" borderId="10" xfId="0" applyNumberFormat="1" applyFont="1" applyFill="1" applyBorder="1" applyAlignment="1">
      <alignment horizontal="right" vertical="center" wrapText="1" readingOrder="1"/>
    </xf>
    <xf numFmtId="191" fontId="22" fillId="0" borderId="0" xfId="56" applyNumberFormat="1" applyFont="1" applyAlignment="1">
      <alignment horizontal="center" wrapText="1"/>
    </xf>
    <xf numFmtId="166" fontId="0" fillId="38" borderId="10" xfId="51" applyFont="1" applyFill="1" applyBorder="1" applyAlignment="1">
      <alignment/>
    </xf>
    <xf numFmtId="166"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81" fillId="0" borderId="0" xfId="56" applyNumberFormat="1" applyFont="1" applyAlignment="1">
      <alignment horizontal="center" vertical="center"/>
    </xf>
    <xf numFmtId="9" fontId="7" fillId="0" borderId="10" xfId="56" applyFont="1" applyBorder="1" applyAlignment="1">
      <alignment horizontal="center" vertical="center" wrapText="1"/>
    </xf>
    <xf numFmtId="9" fontId="25" fillId="0" borderId="10" xfId="0" applyNumberFormat="1" applyFont="1" applyBorder="1" applyAlignment="1">
      <alignment horizontal="center" vertical="center" wrapText="1"/>
    </xf>
    <xf numFmtId="0" fontId="25" fillId="0" borderId="10" xfId="0" applyFont="1" applyBorder="1" applyAlignment="1">
      <alignment horizontal="justify" vertical="top" wrapText="1"/>
    </xf>
    <xf numFmtId="10" fontId="14" fillId="0" borderId="10" xfId="56" applyNumberFormat="1" applyFont="1" applyBorder="1" applyAlignment="1">
      <alignment vertical="center" wrapText="1"/>
    </xf>
    <xf numFmtId="9" fontId="4" fillId="37" borderId="10" xfId="56" applyNumberFormat="1" applyFont="1" applyFill="1" applyBorder="1" applyAlignment="1">
      <alignment horizontal="center" vertical="center"/>
    </xf>
    <xf numFmtId="166" fontId="4" fillId="37" borderId="10" xfId="51" applyFont="1" applyFill="1" applyBorder="1" applyAlignment="1">
      <alignment vertical="center"/>
    </xf>
    <xf numFmtId="10" fontId="4" fillId="37" borderId="10" xfId="0" applyNumberFormat="1" applyFont="1" applyFill="1" applyBorder="1" applyAlignment="1">
      <alignment horizontal="center" vertical="center"/>
    </xf>
    <xf numFmtId="9" fontId="25" fillId="37"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2" fillId="32" borderId="10" xfId="0" applyFont="1" applyFill="1" applyBorder="1" applyAlignment="1">
      <alignment horizontal="center" wrapText="1"/>
    </xf>
    <xf numFmtId="0" fontId="2" fillId="32" borderId="10" xfId="0" applyFont="1" applyFill="1" applyBorder="1" applyAlignment="1">
      <alignment horizontal="center"/>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0" borderId="13" xfId="0" applyFont="1" applyFill="1" applyBorder="1" applyAlignment="1">
      <alignment horizontal="center" vertical="center"/>
    </xf>
    <xf numFmtId="0" fontId="2" fillId="40"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19</xdr:row>
      <xdr:rowOff>38100</xdr:rowOff>
    </xdr:from>
    <xdr:to>
      <xdr:col>10</xdr:col>
      <xdr:colOff>1114425</xdr:colOff>
      <xdr:row>22</xdr:row>
      <xdr:rowOff>1552575</xdr:rowOff>
    </xdr:to>
    <xdr:pic>
      <xdr:nvPicPr>
        <xdr:cNvPr id="1" name="Imagen 1"/>
        <xdr:cNvPicPr preferRelativeResize="1">
          <a:picLocks noChangeAspect="1"/>
        </xdr:cNvPicPr>
      </xdr:nvPicPr>
      <xdr:blipFill>
        <a:blip r:embed="rId1"/>
        <a:stretch>
          <a:fillRect/>
        </a:stretch>
      </xdr:blipFill>
      <xdr:spPr>
        <a:xfrm>
          <a:off x="13639800" y="7324725"/>
          <a:ext cx="6029325" cy="3933825"/>
        </a:xfrm>
        <a:prstGeom prst="rect">
          <a:avLst/>
        </a:prstGeom>
        <a:noFill/>
        <a:ln w="9525" cmpd="sng">
          <a:noFill/>
        </a:ln>
      </xdr:spPr>
    </xdr:pic>
    <xdr:clientData/>
  </xdr:twoCellAnchor>
  <xdr:twoCellAnchor editAs="oneCell">
    <xdr:from>
      <xdr:col>0</xdr:col>
      <xdr:colOff>190500</xdr:colOff>
      <xdr:row>1</xdr:row>
      <xdr:rowOff>28575</xdr:rowOff>
    </xdr:from>
    <xdr:to>
      <xdr:col>0</xdr:col>
      <xdr:colOff>942975</xdr:colOff>
      <xdr:row>3</xdr:row>
      <xdr:rowOff>276225</xdr:rowOff>
    </xdr:to>
    <xdr:pic>
      <xdr:nvPicPr>
        <xdr:cNvPr id="2" name="Imagen 3"/>
        <xdr:cNvPicPr preferRelativeResize="1">
          <a:picLocks noChangeAspect="1"/>
        </xdr:cNvPicPr>
      </xdr:nvPicPr>
      <xdr:blipFill>
        <a:blip r:embed="rId2"/>
        <a:srcRect t="9434" b="9434"/>
        <a:stretch>
          <a:fillRect/>
        </a:stretch>
      </xdr:blipFill>
      <xdr:spPr>
        <a:xfrm>
          <a:off x="190500" y="209550"/>
          <a:ext cx="752475" cy="647700"/>
        </a:xfrm>
        <a:prstGeom prst="rect">
          <a:avLst/>
        </a:prstGeom>
        <a:noFill/>
        <a:ln w="9525" cmpd="sng">
          <a:noFill/>
        </a:ln>
      </xdr:spPr>
    </xdr:pic>
    <xdr:clientData/>
  </xdr:twoCellAnchor>
  <xdr:twoCellAnchor editAs="oneCell">
    <xdr:from>
      <xdr:col>7</xdr:col>
      <xdr:colOff>295275</xdr:colOff>
      <xdr:row>11</xdr:row>
      <xdr:rowOff>47625</xdr:rowOff>
    </xdr:from>
    <xdr:to>
      <xdr:col>9</xdr:col>
      <xdr:colOff>2600325</xdr:colOff>
      <xdr:row>14</xdr:row>
      <xdr:rowOff>409575</xdr:rowOff>
    </xdr:to>
    <xdr:pic>
      <xdr:nvPicPr>
        <xdr:cNvPr id="3" name="Imagen 3"/>
        <xdr:cNvPicPr preferRelativeResize="1">
          <a:picLocks noChangeAspect="1"/>
        </xdr:cNvPicPr>
      </xdr:nvPicPr>
      <xdr:blipFill>
        <a:blip r:embed="rId3"/>
        <a:stretch>
          <a:fillRect/>
        </a:stretch>
      </xdr:blipFill>
      <xdr:spPr>
        <a:xfrm>
          <a:off x="13496925" y="3800475"/>
          <a:ext cx="424815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0</xdr:col>
      <xdr:colOff>1000125</xdr:colOff>
      <xdr:row>4</xdr:row>
      <xdr:rowOff>95250</xdr:rowOff>
    </xdr:to>
    <xdr:pic>
      <xdr:nvPicPr>
        <xdr:cNvPr id="1" name="Imagen 2"/>
        <xdr:cNvPicPr preferRelativeResize="1">
          <a:picLocks noChangeAspect="1"/>
        </xdr:cNvPicPr>
      </xdr:nvPicPr>
      <xdr:blipFill>
        <a:blip r:embed="rId1"/>
        <a:srcRect t="9434" b="9434"/>
        <a:stretch>
          <a:fillRect/>
        </a:stretch>
      </xdr:blipFill>
      <xdr:spPr>
        <a:xfrm>
          <a:off x="247650" y="37147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T49"/>
  <sheetViews>
    <sheetView zoomScalePageLayoutView="0" workbookViewId="0" topLeftCell="A19">
      <selection activeCell="A1" sqref="A1:E29"/>
    </sheetView>
  </sheetViews>
  <sheetFormatPr defaultColWidth="11.421875" defaultRowHeight="15"/>
  <cols>
    <col min="1" max="1" width="56.8515625" style="19" customWidth="1"/>
    <col min="2" max="3" width="17.421875" style="19" customWidth="1"/>
    <col min="4" max="4" width="15.421875" style="19" customWidth="1"/>
    <col min="5" max="5" width="14.140625" style="19" customWidth="1"/>
    <col min="6" max="6" width="41.28125" style="19" hidden="1" customWidth="1"/>
    <col min="7" max="7" width="76.7109375" style="19" customWidth="1"/>
    <col min="8" max="8" width="6.140625" style="19" bestFit="1" customWidth="1"/>
    <col min="9" max="9" width="23.00390625" style="19" customWidth="1"/>
    <col min="10" max="10" width="51.140625" style="19" customWidth="1"/>
    <col min="11" max="11" width="66.57421875" style="19" customWidth="1"/>
    <col min="12"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101" t="s">
        <v>36</v>
      </c>
      <c r="B1" s="102"/>
      <c r="C1" s="102"/>
      <c r="D1" s="102"/>
      <c r="E1" s="103"/>
    </row>
    <row r="2" spans="1:4" ht="15.75" customHeight="1">
      <c r="A2" s="104" t="s">
        <v>4</v>
      </c>
      <c r="B2" s="104"/>
      <c r="C2" s="104"/>
      <c r="D2" s="104"/>
    </row>
    <row r="3" spans="1:4" ht="15.75">
      <c r="A3" s="105" t="s">
        <v>7</v>
      </c>
      <c r="B3" s="105"/>
      <c r="C3" s="105"/>
      <c r="D3" s="105"/>
    </row>
    <row r="4" spans="1:4" ht="24" customHeight="1">
      <c r="A4" s="106" t="s">
        <v>50</v>
      </c>
      <c r="B4" s="106"/>
      <c r="C4" s="106"/>
      <c r="D4" s="106"/>
    </row>
    <row r="5" spans="1:5" ht="14.25" customHeight="1">
      <c r="A5" s="23" t="s">
        <v>23</v>
      </c>
      <c r="B5" s="107" t="s">
        <v>20</v>
      </c>
      <c r="C5" s="107"/>
      <c r="D5" s="107"/>
      <c r="E5" s="107"/>
    </row>
    <row r="6" spans="1:5" ht="24">
      <c r="A6" s="1" t="s">
        <v>29</v>
      </c>
      <c r="B6" s="1" t="s">
        <v>0</v>
      </c>
      <c r="C6" s="1" t="s">
        <v>1</v>
      </c>
      <c r="D6" s="1">
        <v>2019</v>
      </c>
      <c r="E6" s="1" t="s">
        <v>71</v>
      </c>
    </row>
    <row r="7" spans="1:8" ht="48">
      <c r="A7" s="24" t="s">
        <v>74</v>
      </c>
      <c r="B7" s="18">
        <v>1</v>
      </c>
      <c r="C7" s="17">
        <v>1</v>
      </c>
      <c r="D7" s="61">
        <v>0.91</v>
      </c>
      <c r="E7" s="93">
        <v>0.89</v>
      </c>
      <c r="G7" s="75" t="s">
        <v>61</v>
      </c>
      <c r="H7" s="46">
        <f>85*100/95</f>
        <v>89.47368421052632</v>
      </c>
    </row>
    <row r="8" spans="1:8" ht="20.25" customHeight="1">
      <c r="A8" s="23" t="s">
        <v>24</v>
      </c>
      <c r="B8" s="99" t="s">
        <v>5</v>
      </c>
      <c r="C8" s="99"/>
      <c r="D8" s="99"/>
      <c r="E8" s="99"/>
      <c r="H8" s="30"/>
    </row>
    <row r="9" spans="1:5" ht="24">
      <c r="A9" s="1" t="s">
        <v>30</v>
      </c>
      <c r="B9" s="1" t="s">
        <v>6</v>
      </c>
      <c r="C9" s="1" t="s">
        <v>1</v>
      </c>
      <c r="D9" s="1">
        <v>2019</v>
      </c>
      <c r="E9" s="1" t="str">
        <f>E6</f>
        <v>ALCANZADO A NOVIEMBRE </v>
      </c>
    </row>
    <row r="10" spans="1:9" ht="70.5" customHeight="1">
      <c r="A10" s="24" t="s">
        <v>75</v>
      </c>
      <c r="B10" s="2">
        <f>130+157+168+287</f>
        <v>742</v>
      </c>
      <c r="C10" s="3">
        <f>333+177+150+150</f>
        <v>810</v>
      </c>
      <c r="D10" s="62">
        <v>231</v>
      </c>
      <c r="E10" s="93">
        <v>0.72</v>
      </c>
      <c r="G10" s="75" t="s">
        <v>70</v>
      </c>
      <c r="H10" s="75">
        <f>167/231</f>
        <v>0.7229437229437229</v>
      </c>
      <c r="I10" s="30"/>
    </row>
    <row r="11" spans="1:10" ht="24.75" customHeight="1">
      <c r="A11" s="25" t="s">
        <v>25</v>
      </c>
      <c r="B11" s="100" t="s">
        <v>64</v>
      </c>
      <c r="C11" s="100"/>
      <c r="D11" s="100"/>
      <c r="E11" s="100"/>
      <c r="H11" s="45"/>
      <c r="I11" s="43"/>
      <c r="J11" s="43"/>
    </row>
    <row r="12" spans="1:12" ht="27" customHeight="1">
      <c r="A12" s="1" t="s">
        <v>31</v>
      </c>
      <c r="B12" s="1" t="s">
        <v>0</v>
      </c>
      <c r="C12" s="1" t="s">
        <v>1</v>
      </c>
      <c r="D12" s="1">
        <f>D6</f>
        <v>2019</v>
      </c>
      <c r="E12" s="42" t="str">
        <f>E6</f>
        <v>ALCANZADO A NOVIEMBRE </v>
      </c>
      <c r="K12" s="47"/>
      <c r="L12" s="47"/>
    </row>
    <row r="13" spans="1:20" ht="48">
      <c r="A13" s="24" t="s">
        <v>68</v>
      </c>
      <c r="B13" s="4">
        <v>4.34</v>
      </c>
      <c r="C13" s="4" t="s">
        <v>22</v>
      </c>
      <c r="D13" s="63">
        <v>3</v>
      </c>
      <c r="E13" s="94">
        <v>79.73</v>
      </c>
      <c r="G13" s="92" t="s">
        <v>69</v>
      </c>
      <c r="I13" s="68"/>
      <c r="J13" s="68"/>
      <c r="L13" s="51"/>
      <c r="M13" s="44"/>
      <c r="N13" s="48"/>
      <c r="O13" s="54"/>
      <c r="P13" s="53"/>
      <c r="Q13" s="53"/>
      <c r="T13" s="52"/>
    </row>
    <row r="14" spans="1:12" ht="14.25">
      <c r="A14" s="25" t="s">
        <v>26</v>
      </c>
      <c r="B14" s="99" t="s">
        <v>2</v>
      </c>
      <c r="C14" s="99"/>
      <c r="D14" s="99"/>
      <c r="E14" s="99"/>
      <c r="H14" s="67"/>
      <c r="J14" s="43"/>
      <c r="K14" s="30"/>
      <c r="L14" s="43"/>
    </row>
    <row r="15" spans="1:9" ht="34.5" customHeight="1">
      <c r="A15" s="1" t="s">
        <v>32</v>
      </c>
      <c r="B15" s="1" t="s">
        <v>0</v>
      </c>
      <c r="C15" s="1" t="s">
        <v>1</v>
      </c>
      <c r="D15" s="1">
        <f>D6</f>
        <v>2019</v>
      </c>
      <c r="E15" s="42" t="str">
        <f>E6</f>
        <v>ALCANZADO A NOVIEMBRE </v>
      </c>
      <c r="H15" s="50"/>
      <c r="I15" s="30"/>
    </row>
    <row r="16" spans="1:20" ht="90">
      <c r="A16" s="22" t="s">
        <v>80</v>
      </c>
      <c r="B16" s="65">
        <v>300</v>
      </c>
      <c r="C16" s="62">
        <v>2000</v>
      </c>
      <c r="D16" s="62" t="s">
        <v>79</v>
      </c>
      <c r="E16" s="93">
        <v>1</v>
      </c>
      <c r="F16" s="19">
        <f>489.510134/650</f>
        <v>0.7530925138461538</v>
      </c>
      <c r="G16" s="75" t="s">
        <v>81</v>
      </c>
      <c r="H16" s="88">
        <f>2183427762/2190000000</f>
        <v>0.9969989780821917</v>
      </c>
      <c r="K16" s="74"/>
      <c r="T16" s="52" t="s">
        <v>43</v>
      </c>
    </row>
    <row r="17" spans="1:9" ht="15">
      <c r="A17" s="97"/>
      <c r="B17" s="97"/>
      <c r="C17" s="97"/>
      <c r="D17" s="97"/>
      <c r="E17" s="97"/>
      <c r="H17" s="83"/>
      <c r="I17" s="30"/>
    </row>
    <row r="18" spans="1:10" ht="24" customHeight="1">
      <c r="A18" s="23" t="s">
        <v>27</v>
      </c>
      <c r="B18" s="108" t="s">
        <v>21</v>
      </c>
      <c r="C18" s="109"/>
      <c r="D18" s="109"/>
      <c r="E18" s="110"/>
      <c r="H18" s="67"/>
      <c r="I18" s="67"/>
      <c r="J18" s="60"/>
    </row>
    <row r="19" spans="1:9" ht="25.5" customHeight="1">
      <c r="A19" s="26" t="s">
        <v>33</v>
      </c>
      <c r="B19" s="1" t="s">
        <v>0</v>
      </c>
      <c r="C19" s="1" t="s">
        <v>1</v>
      </c>
      <c r="D19" s="1">
        <f>D6</f>
        <v>2019</v>
      </c>
      <c r="E19" s="42" t="str">
        <f>E6</f>
        <v>ALCANZADO A NOVIEMBRE </v>
      </c>
      <c r="H19" s="50"/>
      <c r="I19" s="30"/>
    </row>
    <row r="20" spans="1:9" ht="152.25" customHeight="1">
      <c r="A20" s="27" t="s">
        <v>57</v>
      </c>
      <c r="B20" s="21">
        <v>0.3</v>
      </c>
      <c r="C20" s="21">
        <v>0.8</v>
      </c>
      <c r="D20" s="64">
        <v>0.8</v>
      </c>
      <c r="E20" s="95">
        <f>798/942</f>
        <v>0.8471337579617835</v>
      </c>
      <c r="F20" s="66" t="s">
        <v>47</v>
      </c>
      <c r="G20" s="87" t="s">
        <v>76</v>
      </c>
      <c r="H20" s="87"/>
      <c r="I20" s="89"/>
    </row>
    <row r="21" spans="1:9" ht="14.25">
      <c r="A21" s="23" t="s">
        <v>28</v>
      </c>
      <c r="B21" s="76" t="s">
        <v>3</v>
      </c>
      <c r="C21" s="76"/>
      <c r="D21" s="76"/>
      <c r="E21" s="76"/>
      <c r="I21" s="30"/>
    </row>
    <row r="22" spans="1:5" ht="24">
      <c r="A22" s="56" t="s">
        <v>34</v>
      </c>
      <c r="B22" s="56" t="s">
        <v>0</v>
      </c>
      <c r="C22" s="56" t="s">
        <v>1</v>
      </c>
      <c r="D22" s="56">
        <v>2019</v>
      </c>
      <c r="E22" s="56" t="str">
        <f>E6</f>
        <v>ALCANZADO A NOVIEMBRE </v>
      </c>
    </row>
    <row r="23" spans="1:8" ht="249.75" customHeight="1">
      <c r="A23" s="28" t="s">
        <v>77</v>
      </c>
      <c r="B23" s="90">
        <v>1</v>
      </c>
      <c r="C23" s="90">
        <v>1</v>
      </c>
      <c r="D23" s="90">
        <v>1</v>
      </c>
      <c r="E23" s="96">
        <v>1.07</v>
      </c>
      <c r="F23" s="91" t="s">
        <v>65</v>
      </c>
      <c r="G23" s="87" t="s">
        <v>78</v>
      </c>
      <c r="H23" s="30">
        <f>589/550</f>
        <v>1.0709090909090908</v>
      </c>
    </row>
    <row r="24" spans="1:5" ht="16.5" customHeight="1">
      <c r="A24" s="32"/>
      <c r="B24" s="33"/>
      <c r="C24" s="33"/>
      <c r="D24" s="33"/>
      <c r="E24" s="33"/>
    </row>
    <row r="25" spans="1:8" ht="14.25">
      <c r="A25" s="98" t="s">
        <v>66</v>
      </c>
      <c r="B25" s="98"/>
      <c r="C25" s="98"/>
      <c r="D25" s="98"/>
      <c r="H25" s="30"/>
    </row>
    <row r="26" spans="1:4" ht="14.25">
      <c r="A26" s="29" t="s">
        <v>72</v>
      </c>
      <c r="B26" s="20"/>
      <c r="C26" s="20"/>
      <c r="D26" s="20"/>
    </row>
    <row r="27" spans="1:4" ht="14.25">
      <c r="A27" s="20" t="s">
        <v>62</v>
      </c>
      <c r="B27" s="20"/>
      <c r="C27" s="20"/>
      <c r="D27" s="20"/>
    </row>
    <row r="47" ht="15">
      <c r="C47" s="68"/>
    </row>
    <row r="48" ht="14.25">
      <c r="C48" s="46"/>
    </row>
    <row r="49" ht="14.25">
      <c r="C49" s="46"/>
    </row>
  </sheetData>
  <sheetProtection/>
  <mergeCells count="11">
    <mergeCell ref="B18:E18"/>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fitToHeight="1" fitToWidth="1" orientation="portrait" scale="68"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tabSelected="1" zoomScalePageLayoutView="0" workbookViewId="0" topLeftCell="A1">
      <selection activeCell="I11" sqref="I11"/>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101" t="s">
        <v>36</v>
      </c>
      <c r="B1" s="102"/>
      <c r="C1" s="102"/>
      <c r="D1" s="102"/>
      <c r="E1" s="103"/>
    </row>
    <row r="2" spans="1:5" ht="15.75" customHeight="1">
      <c r="A2" s="121" t="s">
        <v>10</v>
      </c>
      <c r="B2" s="121"/>
      <c r="C2" s="121"/>
      <c r="D2" s="121"/>
      <c r="E2" s="121"/>
    </row>
    <row r="3" spans="1:5" ht="15.75" customHeight="1">
      <c r="A3" s="121" t="s">
        <v>11</v>
      </c>
      <c r="B3" s="121"/>
      <c r="C3" s="121"/>
      <c r="D3" s="121"/>
      <c r="E3" s="121"/>
    </row>
    <row r="4" spans="1:5" ht="15.75">
      <c r="A4" s="121" t="s">
        <v>51</v>
      </c>
      <c r="B4" s="121"/>
      <c r="C4" s="121"/>
      <c r="D4" s="121"/>
      <c r="E4" s="121"/>
    </row>
    <row r="6" spans="1:5" ht="15">
      <c r="A6" t="s">
        <v>67</v>
      </c>
      <c r="E6" t="s">
        <v>8</v>
      </c>
    </row>
    <row r="7" spans="1:5" ht="15">
      <c r="A7" s="112" t="s">
        <v>9</v>
      </c>
      <c r="B7" s="111" t="s">
        <v>15</v>
      </c>
      <c r="C7" s="113" t="s">
        <v>17</v>
      </c>
      <c r="D7" s="114"/>
      <c r="E7" s="115" t="s">
        <v>16</v>
      </c>
    </row>
    <row r="8" spans="1:5" ht="15">
      <c r="A8" s="112"/>
      <c r="B8" s="112"/>
      <c r="C8" s="6" t="s">
        <v>18</v>
      </c>
      <c r="D8" s="5" t="s">
        <v>19</v>
      </c>
      <c r="E8" s="116"/>
    </row>
    <row r="9" spans="1:7" ht="15.75">
      <c r="A9" s="10" t="s">
        <v>5</v>
      </c>
      <c r="B9" s="7">
        <f>B12*77%</f>
        <v>89593495729.43001</v>
      </c>
      <c r="C9" s="77">
        <f>K31</f>
        <v>1787239248.625</v>
      </c>
      <c r="D9" s="7"/>
      <c r="E9" s="49">
        <f>B9+C9</f>
        <v>91380734978.05501</v>
      </c>
      <c r="G9" s="14"/>
    </row>
    <row r="10" spans="1:5" ht="31.5">
      <c r="A10" s="11" t="s">
        <v>12</v>
      </c>
      <c r="B10" s="7">
        <f>B12*11%</f>
        <v>12799070818.49</v>
      </c>
      <c r="C10" s="77">
        <f>K30</f>
        <v>12510674740.375</v>
      </c>
      <c r="D10" s="7"/>
      <c r="E10" s="49">
        <f>B10+C10</f>
        <v>25309745558.864998</v>
      </c>
    </row>
    <row r="11" spans="1:5" ht="31.5">
      <c r="A11" s="11" t="s">
        <v>13</v>
      </c>
      <c r="B11" s="7">
        <f>B12*12%</f>
        <v>13962622711.08</v>
      </c>
      <c r="C11" s="7">
        <f>K21</f>
        <v>2301023444</v>
      </c>
      <c r="D11" s="7"/>
      <c r="E11" s="49">
        <f>B11+C11</f>
        <v>16263646155.08</v>
      </c>
    </row>
    <row r="12" spans="1:5" ht="15.75">
      <c r="A12" s="12" t="s">
        <v>14</v>
      </c>
      <c r="B12" s="8">
        <v>116355189259</v>
      </c>
      <c r="C12" s="8">
        <f>C9+C10+C11</f>
        <v>16598937433</v>
      </c>
      <c r="D12" s="8"/>
      <c r="E12" s="8">
        <f>B12+C12</f>
        <v>132954126692</v>
      </c>
    </row>
    <row r="13" spans="1:5" ht="15.75">
      <c r="A13" s="12"/>
      <c r="B13" s="8"/>
      <c r="C13" s="8"/>
      <c r="D13" s="8"/>
      <c r="E13" s="8"/>
    </row>
    <row r="14" spans="1:8" ht="15.75">
      <c r="A14" s="70" t="s">
        <v>49</v>
      </c>
      <c r="B14" s="71"/>
      <c r="C14" s="71"/>
      <c r="D14" s="72"/>
      <c r="E14" s="73"/>
      <c r="H14" s="8"/>
    </row>
    <row r="15" spans="4:6" ht="15.75">
      <c r="D15" s="15"/>
      <c r="E15" s="69">
        <f>E12+E14</f>
        <v>132954126692</v>
      </c>
      <c r="F15" s="16"/>
    </row>
    <row r="16" spans="1:5" ht="31.5">
      <c r="A16" s="31" t="s">
        <v>35</v>
      </c>
      <c r="B16" s="78">
        <v>4972858</v>
      </c>
      <c r="D16" s="13"/>
      <c r="E16" s="14"/>
    </row>
    <row r="17" spans="1:5" ht="15">
      <c r="A17" s="119" t="s">
        <v>44</v>
      </c>
      <c r="B17" s="119"/>
      <c r="C17" s="119"/>
      <c r="D17" s="119"/>
      <c r="E17" s="119"/>
    </row>
    <row r="18" spans="1:5" ht="15">
      <c r="A18" s="120" t="s">
        <v>73</v>
      </c>
      <c r="B18" s="120"/>
      <c r="C18" s="120"/>
      <c r="D18" s="120"/>
      <c r="E18" s="120"/>
    </row>
    <row r="19" spans="1:5" ht="15.75" thickBot="1">
      <c r="A19" s="9" t="s">
        <v>63</v>
      </c>
      <c r="B19" s="34"/>
      <c r="C19" s="34"/>
      <c r="D19" s="34"/>
      <c r="E19" s="34"/>
    </row>
    <row r="20" spans="2:11" ht="111" customHeight="1">
      <c r="B20" s="9"/>
      <c r="C20" s="9"/>
      <c r="H20" s="36" t="s">
        <v>37</v>
      </c>
      <c r="I20" s="37">
        <v>2019</v>
      </c>
      <c r="J20" s="37"/>
      <c r="K20" s="37" t="s">
        <v>82</v>
      </c>
    </row>
    <row r="21" spans="1:11" ht="48">
      <c r="A21" s="9"/>
      <c r="B21" s="9"/>
      <c r="C21" s="8"/>
      <c r="G21" s="35">
        <v>770</v>
      </c>
      <c r="H21" s="40" t="s">
        <v>42</v>
      </c>
      <c r="I21" s="41" t="s">
        <v>52</v>
      </c>
      <c r="J21" s="41"/>
      <c r="K21" s="55">
        <v>2301023444</v>
      </c>
    </row>
    <row r="22" spans="7:13" ht="72">
      <c r="G22" s="117">
        <v>776</v>
      </c>
      <c r="H22" s="40" t="s">
        <v>39</v>
      </c>
      <c r="I22" s="41" t="s">
        <v>54</v>
      </c>
      <c r="J22" s="82">
        <f>K22*75/100</f>
        <v>9354966150.75</v>
      </c>
      <c r="K22" s="55">
        <v>12473288201</v>
      </c>
      <c r="L22" s="118"/>
      <c r="M22" s="81"/>
    </row>
    <row r="23" spans="7:13" ht="16.5">
      <c r="G23" s="117"/>
      <c r="H23" s="40"/>
      <c r="I23" s="41" t="s">
        <v>55</v>
      </c>
      <c r="J23" s="82">
        <f>K22*15/100</f>
        <v>1870993230.15</v>
      </c>
      <c r="K23" s="55"/>
      <c r="L23" s="118"/>
      <c r="M23" s="79"/>
    </row>
    <row r="24" spans="7:13" ht="16.5">
      <c r="G24" s="117"/>
      <c r="H24" s="40"/>
      <c r="I24" s="41" t="s">
        <v>56</v>
      </c>
      <c r="J24" s="82">
        <f>K22*10/100</f>
        <v>1247328820.1</v>
      </c>
      <c r="K24" s="55"/>
      <c r="L24" s="118"/>
      <c r="M24" s="79"/>
    </row>
    <row r="25" spans="7:12" ht="60">
      <c r="G25" s="117"/>
      <c r="H25" s="40" t="s">
        <v>40</v>
      </c>
      <c r="I25" s="41" t="s">
        <v>53</v>
      </c>
      <c r="J25" s="41"/>
      <c r="K25" s="55">
        <v>823621297</v>
      </c>
      <c r="L25" s="117"/>
    </row>
    <row r="26" spans="7:12" ht="72">
      <c r="G26" s="117"/>
      <c r="H26" s="40" t="s">
        <v>41</v>
      </c>
      <c r="I26" s="41" t="s">
        <v>53</v>
      </c>
      <c r="J26" s="41"/>
      <c r="K26" s="55">
        <v>1001004491</v>
      </c>
      <c r="L26" s="117"/>
    </row>
    <row r="27" spans="8:11" ht="17.25" thickBot="1">
      <c r="H27" s="38" t="s">
        <v>38</v>
      </c>
      <c r="I27" s="39">
        <f>SUM(I21:I26)</f>
        <v>0</v>
      </c>
      <c r="J27" s="80"/>
      <c r="K27" s="57">
        <f>K21+K22+K25+K26</f>
        <v>16598937433</v>
      </c>
    </row>
    <row r="28" spans="11:13" ht="16.5">
      <c r="K28" s="59">
        <f>K22+K25+K26</f>
        <v>14297913989</v>
      </c>
      <c r="L28" s="58"/>
      <c r="M28" s="14">
        <f>L28+L29</f>
        <v>0</v>
      </c>
    </row>
    <row r="29" ht="15">
      <c r="M29" t="s">
        <v>48</v>
      </c>
    </row>
    <row r="30" spans="11:12" ht="15">
      <c r="K30">
        <f>K28*87.5/100</f>
        <v>12510674740.375</v>
      </c>
      <c r="L30" t="s">
        <v>46</v>
      </c>
    </row>
    <row r="31" spans="11:12" ht="15">
      <c r="K31">
        <f>K28*12.5/100</f>
        <v>1787239248.625</v>
      </c>
      <c r="L31" t="s">
        <v>45</v>
      </c>
    </row>
    <row r="33" spans="8:11" ht="15">
      <c r="H33" s="117" t="s">
        <v>58</v>
      </c>
      <c r="I33" s="84">
        <f>K22</f>
        <v>12473288201</v>
      </c>
      <c r="J33" s="85">
        <f>I33*75/100</f>
        <v>9354966150.75</v>
      </c>
      <c r="K33" s="72" t="s">
        <v>45</v>
      </c>
    </row>
    <row r="34" spans="8:11" ht="15">
      <c r="H34" s="117"/>
      <c r="I34" s="72"/>
      <c r="J34" s="85">
        <f>I33*15/100</f>
        <v>1870993230.15</v>
      </c>
      <c r="K34" s="72" t="s">
        <v>59</v>
      </c>
    </row>
    <row r="35" spans="8:11" ht="15">
      <c r="H35" s="117"/>
      <c r="I35" s="72"/>
      <c r="J35" s="85">
        <f>I33*10/100</f>
        <v>1247328820.1</v>
      </c>
      <c r="K35" s="72" t="s">
        <v>60</v>
      </c>
    </row>
    <row r="36" spans="8:11" ht="15">
      <c r="H36" s="117"/>
      <c r="I36" s="72"/>
      <c r="J36" s="85">
        <f>J33+J34+J35</f>
        <v>12473288201</v>
      </c>
      <c r="K36" s="86">
        <v>1195</v>
      </c>
    </row>
    <row r="37" spans="8:11" ht="15">
      <c r="H37" s="117"/>
      <c r="I37" s="72"/>
      <c r="J37" s="72"/>
      <c r="K37" s="72"/>
    </row>
    <row r="38" spans="8:11" ht="15">
      <c r="H38" s="117"/>
      <c r="I38" s="72"/>
      <c r="J38" s="72"/>
      <c r="K38" s="72"/>
    </row>
    <row r="39" spans="8:11" ht="15">
      <c r="H39" s="117"/>
      <c r="I39" s="84">
        <f>K26</f>
        <v>1001004491</v>
      </c>
      <c r="J39" s="85">
        <f>I39*75/100</f>
        <v>750753368.25</v>
      </c>
      <c r="K39" s="72" t="s">
        <v>45</v>
      </c>
    </row>
    <row r="40" spans="8:11" ht="15">
      <c r="H40" s="117"/>
      <c r="I40" s="72"/>
      <c r="J40" s="85">
        <f>I39*15/100</f>
        <v>150150673.65</v>
      </c>
      <c r="K40" s="72" t="s">
        <v>59</v>
      </c>
    </row>
    <row r="41" spans="8:11" ht="15">
      <c r="H41" s="117"/>
      <c r="I41" s="72"/>
      <c r="J41" s="85">
        <f>I39*10/100</f>
        <v>100100449.1</v>
      </c>
      <c r="K41" s="72" t="s">
        <v>60</v>
      </c>
    </row>
    <row r="42" spans="8:11" ht="15">
      <c r="H42" s="117"/>
      <c r="I42" s="72"/>
      <c r="J42" s="85">
        <f>J39+J40+J41</f>
        <v>1001004491</v>
      </c>
      <c r="K42" s="86">
        <v>1194</v>
      </c>
    </row>
    <row r="43" spans="8:11" ht="15">
      <c r="H43" s="117"/>
      <c r="I43" s="72"/>
      <c r="J43" s="72"/>
      <c r="K43" s="72"/>
    </row>
    <row r="44" spans="8:11" ht="15">
      <c r="H44" s="117"/>
      <c r="I44" s="72"/>
      <c r="J44" s="72"/>
      <c r="K44" s="72"/>
    </row>
    <row r="45" spans="8:11" ht="15">
      <c r="H45" s="117"/>
      <c r="I45" s="84">
        <f>K25</f>
        <v>823621297</v>
      </c>
      <c r="J45" s="85">
        <f>I45*75/100</f>
        <v>617715972.75</v>
      </c>
      <c r="K45" s="72" t="s">
        <v>45</v>
      </c>
    </row>
    <row r="46" spans="8:11" ht="15">
      <c r="H46" s="117"/>
      <c r="I46" s="72"/>
      <c r="J46" s="85">
        <f>I45*15/100</f>
        <v>123543194.55</v>
      </c>
      <c r="K46" s="72" t="s">
        <v>59</v>
      </c>
    </row>
    <row r="47" spans="8:11" ht="15">
      <c r="H47" s="117"/>
      <c r="I47" s="72"/>
      <c r="J47" s="85">
        <f>I45*10/100</f>
        <v>82362129.7</v>
      </c>
      <c r="K47" s="72" t="s">
        <v>60</v>
      </c>
    </row>
    <row r="48" spans="8:11" ht="15">
      <c r="H48" s="117"/>
      <c r="I48" s="72"/>
      <c r="J48" s="85">
        <f>J45+J46+J47</f>
        <v>823621297</v>
      </c>
      <c r="K48" s="86">
        <v>1196</v>
      </c>
    </row>
  </sheetData>
  <sheetProtection/>
  <mergeCells count="13">
    <mergeCell ref="A1:E1"/>
    <mergeCell ref="A2:E2"/>
    <mergeCell ref="A3:E3"/>
    <mergeCell ref="A4:E4"/>
    <mergeCell ref="A7:A8"/>
    <mergeCell ref="B7:B8"/>
    <mergeCell ref="C7:D7"/>
    <mergeCell ref="E7:E8"/>
    <mergeCell ref="H33:H48"/>
    <mergeCell ref="L22:L26"/>
    <mergeCell ref="G22:G26"/>
    <mergeCell ref="A17:E17"/>
    <mergeCell ref="A18:E1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ANGELA PAOLA TIBOCHA GALVIS</cp:lastModifiedBy>
  <cp:lastPrinted>2019-12-09T17:10:02Z</cp:lastPrinted>
  <dcterms:created xsi:type="dcterms:W3CDTF">2008-08-26T19:35:11Z</dcterms:created>
  <dcterms:modified xsi:type="dcterms:W3CDTF">2019-12-10T14:15:46Z</dcterms:modified>
  <cp:category/>
  <cp:version/>
  <cp:contentType/>
  <cp:contentStatus/>
</cp:coreProperties>
</file>